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29"/>
  <workbookPr defaultThemeVersion="166925"/>
  <mc:AlternateContent xmlns:mc="http://schemas.openxmlformats.org/markup-compatibility/2006">
    <mc:Choice Requires="x15">
      <x15ac:absPath xmlns:x15ac="http://schemas.microsoft.com/office/spreadsheetml/2010/11/ac" url="C:\Users\glegarff\Desktop\Stage\FNCCR - Pilotage ACTEE\Lot 3 - AMI\"/>
    </mc:Choice>
  </mc:AlternateContent>
  <xr:revisionPtr revIDLastSave="0" documentId="13_ncr:1_{CBA135F1-0925-441C-A6AA-FFA15F12BABE}" xr6:coauthVersionLast="43" xr6:coauthVersionMax="43" xr10:uidLastSave="{00000000-0000-0000-0000-000000000000}"/>
  <bookViews>
    <workbookView xWindow="-110" yWindow="-110" windowWidth="19420" windowHeight="10420" activeTab="1" xr2:uid="{5BA4E517-C3E5-4456-AF85-80B0AFB3B26F}"/>
  </bookViews>
  <sheets>
    <sheet name="Notice" sheetId="6" r:id="rId1"/>
    <sheet name="Synthèse" sheetId="1" r:id="rId2"/>
    <sheet name="Construction" sheetId="3" r:id="rId3"/>
    <sheet name="Check-list" sheetId="4" r:id="rId4"/>
  </sheets>
  <definedNames>
    <definedName name="_xlnm.Print_Area" localSheetId="2">Construction!$A$1:$J$39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5" i="1" l="1"/>
  <c r="E17" i="3" l="1"/>
  <c r="E2" i="3" s="1"/>
  <c r="G37" i="3" l="1"/>
  <c r="G38" i="3"/>
  <c r="F37" i="3"/>
  <c r="F38" i="3"/>
  <c r="E37" i="3"/>
  <c r="E38" i="3"/>
  <c r="E35" i="3"/>
  <c r="F35" i="3"/>
  <c r="G35" i="3"/>
  <c r="E36" i="3"/>
  <c r="F36" i="3"/>
  <c r="G36" i="3"/>
  <c r="F34" i="3"/>
  <c r="G34" i="3"/>
  <c r="E34" i="3"/>
  <c r="E14" i="3"/>
  <c r="F14" i="3"/>
  <c r="G14" i="3"/>
  <c r="E16" i="3"/>
  <c r="F16" i="3"/>
  <c r="G16" i="3"/>
  <c r="H21" i="3"/>
  <c r="I21" i="3"/>
  <c r="J21" i="3"/>
  <c r="H22" i="3"/>
  <c r="I22" i="3"/>
  <c r="J22" i="3"/>
  <c r="H23" i="3"/>
  <c r="I23" i="3"/>
  <c r="J23" i="3"/>
  <c r="H24" i="3"/>
  <c r="I24" i="3"/>
  <c r="J24" i="3"/>
  <c r="H25" i="3"/>
  <c r="I25" i="3"/>
  <c r="J25" i="3"/>
  <c r="I20" i="3"/>
  <c r="J20" i="3"/>
  <c r="H20" i="3"/>
  <c r="E26" i="3"/>
  <c r="B36" i="1"/>
  <c r="B35" i="1"/>
  <c r="B31" i="1"/>
  <c r="B32" i="1"/>
  <c r="B27" i="1"/>
  <c r="F8" i="3"/>
  <c r="G8" i="3"/>
  <c r="F10" i="3"/>
  <c r="G10" i="3"/>
  <c r="F12" i="3"/>
  <c r="G12" i="3"/>
  <c r="E10" i="3"/>
  <c r="E12" i="3"/>
  <c r="E8" i="3"/>
  <c r="B19" i="1"/>
  <c r="C19" i="1" s="1"/>
  <c r="B25" i="1" s="1"/>
  <c r="B21" i="1"/>
  <c r="E39" i="3" l="1"/>
  <c r="H26" i="3"/>
  <c r="B34" i="1"/>
  <c r="I35" i="3" s="1"/>
  <c r="B26" i="1"/>
  <c r="H10" i="3" s="1"/>
  <c r="J37" i="3" l="1"/>
  <c r="I36" i="3"/>
  <c r="H38" i="3"/>
  <c r="J10" i="3"/>
  <c r="H14" i="3"/>
  <c r="J16" i="3"/>
  <c r="J36" i="3"/>
  <c r="H37" i="3"/>
  <c r="I16" i="3"/>
  <c r="I14" i="3"/>
  <c r="I34" i="3"/>
  <c r="J34" i="3"/>
  <c r="H34" i="3"/>
  <c r="J35" i="3"/>
  <c r="H36" i="3"/>
  <c r="H16" i="3"/>
  <c r="H35" i="3"/>
  <c r="J38" i="3"/>
  <c r="J14" i="3"/>
  <c r="J8" i="3"/>
  <c r="I37" i="3"/>
  <c r="I38" i="3"/>
  <c r="I10" i="3"/>
  <c r="I12" i="3"/>
  <c r="J12" i="3"/>
  <c r="I8" i="3"/>
  <c r="H12" i="3"/>
  <c r="H8" i="3"/>
  <c r="H17" i="3" l="1"/>
  <c r="H39" i="3"/>
  <c r="H2" i="3" s="1"/>
  <c r="B22" i="1" s="1"/>
</calcChain>
</file>

<file path=xl/sharedStrings.xml><?xml version="1.0" encoding="utf-8"?>
<sst xmlns="http://schemas.openxmlformats.org/spreadsheetml/2006/main" count="132" uniqueCount="108">
  <si>
    <t>Nom porteur</t>
  </si>
  <si>
    <t>Partenaire / porteur associé 1</t>
  </si>
  <si>
    <t>Partenaire / porteur associé 2</t>
  </si>
  <si>
    <t>Partenaire / porteur associé 3</t>
  </si>
  <si>
    <t>Partenaire / porteur associé 4</t>
  </si>
  <si>
    <t>Partenaire / porteur associé 5</t>
  </si>
  <si>
    <t>Nombre de départements couverts</t>
  </si>
  <si>
    <t>Aide maximum admissible</t>
  </si>
  <si>
    <t>Aide sollicité</t>
  </si>
  <si>
    <t>Densité urbaine</t>
  </si>
  <si>
    <t>Etudes techniques</t>
  </si>
  <si>
    <t>Nombre de bâtiments couverts</t>
  </si>
  <si>
    <t>Ressources humaines</t>
  </si>
  <si>
    <t>Suivi de consommation énergétique</t>
  </si>
  <si>
    <t>Année 2019</t>
  </si>
  <si>
    <t>Année 2020</t>
  </si>
  <si>
    <t>Année 2021</t>
  </si>
  <si>
    <t>Nombre d'études 4</t>
  </si>
  <si>
    <t>Nombre d'études 5</t>
  </si>
  <si>
    <t>Nombre d'études 1 - faisabilité chaudière bois</t>
  </si>
  <si>
    <t>Nombre études 2 - audits thermiques</t>
  </si>
  <si>
    <t>Nombre d'études 3 - faisibilité financière</t>
  </si>
  <si>
    <t>Montant 2019</t>
  </si>
  <si>
    <t>Montant 2020</t>
  </si>
  <si>
    <t>Montant 2021</t>
  </si>
  <si>
    <t>Part aide max études énergétiques</t>
  </si>
  <si>
    <t>Montant unitaire aide max études énergétiques</t>
  </si>
  <si>
    <t>Montant total aides max études énergétiques</t>
  </si>
  <si>
    <t>Part aide max RH et prestations intellectuelles</t>
  </si>
  <si>
    <t>Montant total aides max RH et prestations intellectuelles</t>
  </si>
  <si>
    <t>Valeur du paquet d'attribution</t>
  </si>
  <si>
    <t>Aides éligibles 2019</t>
  </si>
  <si>
    <t>Aides éligibles 2020</t>
  </si>
  <si>
    <t>Aides éligibles 2021</t>
  </si>
  <si>
    <t>Total engagé et éligible</t>
  </si>
  <si>
    <t>Critère de majoration des aides</t>
  </si>
  <si>
    <t>Aide maximum admissible sur le projet</t>
  </si>
  <si>
    <t>Montant chargé ressource RH 1</t>
  </si>
  <si>
    <t>Montant chargé ressource RH 2</t>
  </si>
  <si>
    <t>Montant chargé ressource RH 3</t>
  </si>
  <si>
    <t xml:space="preserve">Montant chargé prestation intellectuelle 1 </t>
  </si>
  <si>
    <t>Montant chargé prestation intellectuelle 2</t>
  </si>
  <si>
    <t>Montant chargé prestation intellectuelle 3</t>
  </si>
  <si>
    <t>Aides éligibles</t>
  </si>
  <si>
    <t>Coût étude 1 - faisabilité chaudière bois</t>
  </si>
  <si>
    <t>Coût étude 2 - audits énergétiques</t>
  </si>
  <si>
    <t>Coût étude 3 - faisabilité financière</t>
  </si>
  <si>
    <t>Coût étude 4</t>
  </si>
  <si>
    <t>Coût étude 5</t>
  </si>
  <si>
    <t>Feuille détaillée d'analyse du financement éligible</t>
  </si>
  <si>
    <t>Nombre matériel suivi conso 1 - capteurs thermiques</t>
  </si>
  <si>
    <t>Nombre matériel suivi conso 2 - afficheurs</t>
  </si>
  <si>
    <t>Nombre matériel suivi conso 3 - caméras thermiques</t>
  </si>
  <si>
    <t>Coût matériel suivi conso 1 - capteurs thermiques</t>
  </si>
  <si>
    <t>Coût matériel suivi conso 2 - afficheurs</t>
  </si>
  <si>
    <t>Coût matériel suivi conso 3 - caméras thermiques</t>
  </si>
  <si>
    <t>Coût matériel suivi conso 4 - logiciel suivi</t>
  </si>
  <si>
    <t>Coût matériel suivi conso 5 - logiciel thermique</t>
  </si>
  <si>
    <t>Nombre matériel suivi conso 4 - logiciel suivi</t>
  </si>
  <si>
    <t>Nombre matériel suivi conso 5 - logiciel thermique</t>
  </si>
  <si>
    <t>Montant engagé</t>
  </si>
  <si>
    <t>Montant éligible</t>
  </si>
  <si>
    <t>Caractéristiques</t>
  </si>
  <si>
    <r>
      <t>a.</t>
    </r>
    <r>
      <rPr>
        <b/>
        <sz val="7"/>
        <color rgb="FF00000A"/>
        <rFont val="Times New Roman"/>
        <family val="1"/>
      </rPr>
      <t xml:space="preserve">     </t>
    </r>
    <r>
      <rPr>
        <b/>
        <sz val="10"/>
        <color rgb="FF00000A"/>
        <rFont val="Arial"/>
        <family val="2"/>
      </rPr>
      <t>Structuration d’un projet commun des déposants</t>
    </r>
  </si>
  <si>
    <r>
      <t>b.</t>
    </r>
    <r>
      <rPr>
        <b/>
        <sz val="7"/>
        <color rgb="FF00000A"/>
        <rFont val="Times New Roman"/>
        <family val="1"/>
      </rPr>
      <t xml:space="preserve">     </t>
    </r>
    <r>
      <rPr>
        <b/>
        <sz val="10"/>
        <color rgb="FF00000A"/>
        <rFont val="Arial"/>
        <family val="2"/>
      </rPr>
      <t>Répartition de l’organisation des actions entre les répondants</t>
    </r>
  </si>
  <si>
    <t>Relatif aux audits énergétiques :</t>
  </si>
  <si>
    <t>Relatif aux ressources humaines et prestations intellectuelles :</t>
  </si>
  <si>
    <t>Relatif aux achats matériels et immatériels de suivi de consommation énergétique :</t>
  </si>
  <si>
    <t>Check-list : réponse aux exigences</t>
  </si>
  <si>
    <t>Elements relatifs aux travaux générés sur le patrimoine des collectivités</t>
  </si>
  <si>
    <t>Détail du nombre d'audits et de bâtiments concernées</t>
  </si>
  <si>
    <t>Objectif de réduction de la consommation énergétique des bâtiments publics et impact de l’obtention des fonds du programme ACTEE pour l’organisation des services d’efficacité énergétique et pour la tenue de ces objectifs</t>
  </si>
  <si>
    <t>Présentation du projet d’efficacité énergétique souhaité, présentant les actions prévues pour se mettre en conformité aux exigences du décret dit décret tertiaire, avec un planning associé compatible avec celui-du programme ACTEE</t>
  </si>
  <si>
    <t>Consommation énergétique des bâtiments publics, ratio de consommation des bâtiments des collectivités par population couverte</t>
  </si>
  <si>
    <t>Présence claire de l’identité et du nombre de répondants, ainsi que de leur organisation géographie</t>
  </si>
  <si>
    <t>Présentation de l’organisation du projet : périmètre d’activité des acteurs répondants dans le projet, réalisation conjointe ou indépendante des actions, organisation dans la réception des fonds et la gestion des dépenses</t>
  </si>
  <si>
    <t>Présence du calcul de densité urbaine par répondant</t>
  </si>
  <si>
    <t>Nombre de syndicats, EPCI, communes et habitants couverts par le périmètre d’activité des répondants</t>
  </si>
  <si>
    <t>Nombre de syndicats, EPCI, communes et habitants couverts par les adhésions aux services des répondants</t>
  </si>
  <si>
    <t>Présence ou non de services de CEP au sein des structures des répondants</t>
  </si>
  <si>
    <t>Précisions concernant l’utilité de réaliser une vague d’audits sur le territoire</t>
  </si>
  <si>
    <t>Précision sur le taux de transformation espéré d’audits vers travaux d’efficacité énergétique</t>
  </si>
  <si>
    <t>Détail des actions portées par ces ressources, précisant notamment la non-concurrence avec les fonctions des CEP</t>
  </si>
  <si>
    <t>Précision sur l’intérêt pour le projet d’une démarche d’achat de matériel de suivi de consommation énergétique</t>
  </si>
  <si>
    <t>Précision sur l’acquisition et/ou le renouvellement d’un outil immatériel de suivi de consommation énergétique</t>
  </si>
  <si>
    <r>
      <t>a.</t>
    </r>
    <r>
      <rPr>
        <b/>
        <sz val="7"/>
        <color rgb="FF00000A"/>
        <rFont val="Times New Roman"/>
        <family val="1"/>
      </rPr>
      <t xml:space="preserve">     </t>
    </r>
    <r>
      <rPr>
        <b/>
        <sz val="10"/>
        <color rgb="FF00000A"/>
        <rFont val="Arial"/>
        <family val="2"/>
      </rPr>
      <t>Compétence des acteurs du groupement</t>
    </r>
  </si>
  <si>
    <r>
      <t>c.</t>
    </r>
    <r>
      <rPr>
        <b/>
        <sz val="7"/>
        <color rgb="FF00000A"/>
        <rFont val="Times New Roman"/>
        <family val="1"/>
      </rPr>
      <t xml:space="preserve">     </t>
    </r>
    <r>
      <rPr>
        <b/>
        <sz val="10"/>
        <color rgb="FF00000A"/>
        <rFont val="Arial"/>
        <family val="2"/>
      </rPr>
      <t>Relation entre bénéficiaires finaux et acteurs du groupement</t>
    </r>
  </si>
  <si>
    <t>Préciser la relation établie entre les répondants et leurs bénéficiaires finaux : adhésion, facturation de services… en précisant les modalités (ex : prix par habitantà</t>
  </si>
  <si>
    <t>I. présentation des acteurs du groupement</t>
  </si>
  <si>
    <t>II. présentation du projet porté par le groupement</t>
  </si>
  <si>
    <r>
      <t>b.</t>
    </r>
    <r>
      <rPr>
        <b/>
        <sz val="7"/>
        <color rgb="FF00000A"/>
        <rFont val="Times New Roman"/>
        <family val="1"/>
      </rPr>
      <t xml:space="preserve">     </t>
    </r>
    <r>
      <rPr>
        <b/>
        <sz val="10"/>
        <color rgb="FF00000A"/>
        <rFont val="Arial"/>
        <family val="2"/>
      </rPr>
      <t>Présentation de l’historique des actions réalisées par les répondants sur le parc du patrimoine des collectivités :</t>
    </r>
  </si>
  <si>
    <r>
      <t>c.</t>
    </r>
    <r>
      <rPr>
        <sz val="7"/>
        <color rgb="FF00000A"/>
        <rFont val="Times New Roman"/>
        <family val="1"/>
      </rPr>
      <t xml:space="preserve">     </t>
    </r>
    <r>
      <rPr>
        <b/>
        <sz val="10"/>
        <color rgb="FF00000A"/>
        <rFont val="Arial"/>
        <family val="2"/>
      </rPr>
      <t xml:space="preserve">Détails des actions réalisées dans le cadre d’une aide financière du programme ACTEE </t>
    </r>
  </si>
  <si>
    <t>Réalisation antérieure d’études techniques énergétiques et périodes dans lesquelles les vagues d’audits ont été réalisées, taux de transformation moyen</t>
  </si>
  <si>
    <t>Degré de connaissance du patrimoine et politique de gestion du patrimoine, consommations actuelles du territoire et des bâtiments des collectivités (ainsi que le ratio consommation des collectivités par population couverte)</t>
  </si>
  <si>
    <t>Mise en place de démarches d'actions spécifiques</t>
  </si>
  <si>
    <t>Présentation de l'expertise de l'acteur en lien avec l'efficacité énergétique des bâtiments des collectivités</t>
  </si>
  <si>
    <t>Présentation des ressources dédiées à la thématique efficacité énergétique des bâtiments des collectivités</t>
  </si>
  <si>
    <t>Précision sur l’intérêt pour le projet d’une démarche d’achat de matériel de suivi de connaissance du parc</t>
  </si>
  <si>
    <t>Bonjour, 
Voici les quelques informations à savoir afin de remplir cette annexe : 
- Il n'y a pas de macro dans ce fichier, tout est programmé par formule excel simple et standard. Si vous avez un problème, nous vous invitons à vous rendre dans l'onglet "formules" afin e vous assurer que l'option de calcul "calcul automatique" soit bien activée.
- Les onglets "Synthèse", "Construction" et "check-list" sont à remplir par le porteur du projet et à transmettre en annexe du dossier de l'appel à pilotes ;
- L'onglet "Synthèse" doit être rempli de manière à permette l'utilisation des formules de calcul de l'onglet "Construction" ;
- Dans les onglets à remplir, les cases en vert sont calculées automatiquement, il n'y a que les cases en rose à remplir.
N'hésitez pas à nous contacter à actee@fnccr.asso.fr en cas de besoin d'accompagnement à l'utilisation de cet outil.</t>
  </si>
  <si>
    <t>Qualité</t>
  </si>
  <si>
    <t>Nom du projet</t>
  </si>
  <si>
    <t>Contact référent pour le projet</t>
  </si>
  <si>
    <t>Nom du porteur principal</t>
  </si>
  <si>
    <t>Code SIRET / RNA (pour association)</t>
  </si>
  <si>
    <t>Nom de l'entité</t>
  </si>
  <si>
    <t>Adresse mail du contact référent pour le projet</t>
  </si>
  <si>
    <t>Qualité / forme juridique</t>
  </si>
  <si>
    <t>Numéro de téléphone du contact référent pour le projet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</si>
</sst>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quot;_-;\-* #,##0.00\ &quot;€&quot;_-;_-* &quot;-&quot;??\ &quot;€&quot;_-;_-@_-"/>
    <numFmt numFmtId="164" formatCode="_-* #,##0.00\ &quot;€&quot;\ &quot;H.T.&quot;_-;\-* #,##0.00\ &quot;€&quot;_-;_-* &quot;-&quot;??\ &quot;€&quot;_-;_-@_-"/>
    <numFmt numFmtId="165" formatCode="_-* #,##0\ &quot;€&quot;\ &quot;H.T.&quot;_-;\-* #,##0.00\ &quot;€&quot;_-;_-* &quot;-&quot;??\ &quot;€&quot;_-;_-@_-"/>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b/>
      <sz val="10"/>
      <color theme="1"/>
      <name val="Calibri"/>
      <family val="2"/>
      <scheme val="minor"/>
    </font>
    <font>
      <sz val="14"/>
      <color theme="1"/>
      <name val="Calibri"/>
      <family val="2"/>
      <scheme val="minor"/>
    </font>
    <font>
      <b/>
      <sz val="14"/>
      <color theme="1"/>
      <name val="Calibri"/>
      <family val="2"/>
      <scheme val="minor"/>
    </font>
    <font>
      <b/>
      <sz val="10"/>
      <color rgb="FF00000A"/>
      <name val="Arial"/>
      <family val="2"/>
    </font>
    <font>
      <b/>
      <sz val="7"/>
      <color rgb="FF00000A"/>
      <name val="Times New Roman"/>
      <family val="1"/>
    </font>
    <font>
      <i/>
      <sz val="10"/>
      <color rgb="FF00000A"/>
      <name val="Arial"/>
      <family val="2"/>
    </font>
    <font>
      <sz val="7"/>
      <color rgb="FF00000A"/>
      <name val="Times New Roman"/>
      <family val="1"/>
    </font>
    <font>
      <i/>
      <u/>
      <sz val="10"/>
      <color rgb="FF00000A"/>
      <name val="Arial"/>
      <family val="2"/>
    </font>
    <font>
      <b/>
      <sz val="12"/>
      <color theme="1"/>
      <name val="Arial"/>
      <family val="2"/>
    </font>
  </fonts>
  <fills count="16">
    <fill>
      <patternFill patternType="none"/>
    </fill>
    <fill>
      <patternFill patternType="gray125"/>
    </fill>
    <fill>
      <patternFill patternType="solid">
        <fgColor rgb="FF00B0F0"/>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8"/>
        <bgColor indexed="64"/>
      </patternFill>
    </fill>
    <fill>
      <patternFill patternType="solid">
        <fgColor theme="5"/>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9"/>
        <bgColor indexed="64"/>
      </patternFill>
    </fill>
    <fill>
      <patternFill patternType="solid">
        <fgColor theme="0" tint="-0.34998626667073579"/>
        <bgColor indexed="64"/>
      </patternFill>
    </fill>
    <fill>
      <patternFill patternType="solid">
        <fgColor theme="0"/>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9" tint="0.59999389629810485"/>
        <bgColor indexed="64"/>
      </patternFill>
    </fill>
  </fills>
  <borders count="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61">
    <xf numFmtId="0" fontId="0" fillId="0" borderId="0" xfId="0"/>
    <xf numFmtId="0" fontId="0" fillId="3" borderId="0" xfId="0" applyFill="1"/>
    <xf numFmtId="0" fontId="0" fillId="7" borderId="0" xfId="0" applyFill="1"/>
    <xf numFmtId="0" fontId="4" fillId="2" borderId="0" xfId="0" applyFont="1" applyFill="1"/>
    <xf numFmtId="0" fontId="4" fillId="5" borderId="0" xfId="0" applyFont="1" applyFill="1" applyAlignment="1">
      <alignment horizontal="center" vertical="center"/>
    </xf>
    <xf numFmtId="0" fontId="4" fillId="6" borderId="0" xfId="0" applyFont="1" applyFill="1" applyAlignment="1">
      <alignment horizontal="center" vertical="center"/>
    </xf>
    <xf numFmtId="0" fontId="4" fillId="9" borderId="0" xfId="0" applyFont="1" applyFill="1" applyAlignment="1">
      <alignment horizontal="center" vertical="center"/>
    </xf>
    <xf numFmtId="0" fontId="4" fillId="4" borderId="0" xfId="0" applyFont="1" applyFill="1" applyAlignment="1">
      <alignment horizontal="center" vertical="center"/>
    </xf>
    <xf numFmtId="0" fontId="4" fillId="8" borderId="0" xfId="0" applyFont="1" applyFill="1"/>
    <xf numFmtId="0" fontId="4" fillId="0" borderId="0" xfId="0" applyFont="1"/>
    <xf numFmtId="0" fontId="4" fillId="0" borderId="0" xfId="0" applyFont="1" applyAlignment="1">
      <alignment horizontal="center" vertical="center"/>
    </xf>
    <xf numFmtId="165" fontId="4" fillId="7" borderId="0" xfId="1" applyNumberFormat="1" applyFont="1" applyFill="1" applyAlignment="1">
      <alignment horizontal="center" vertical="center"/>
    </xf>
    <xf numFmtId="165" fontId="4" fillId="8" borderId="0" xfId="1" applyNumberFormat="1" applyFont="1" applyFill="1" applyAlignment="1">
      <alignment horizontal="center" vertical="center"/>
    </xf>
    <xf numFmtId="0" fontId="4" fillId="10" borderId="0" xfId="0" applyFont="1" applyFill="1"/>
    <xf numFmtId="44" fontId="4" fillId="10" borderId="0" xfId="0" applyNumberFormat="1" applyFont="1" applyFill="1" applyAlignment="1">
      <alignment horizontal="center" vertical="center"/>
    </xf>
    <xf numFmtId="165" fontId="5" fillId="10" borderId="0" xfId="0" applyNumberFormat="1" applyFont="1" applyFill="1"/>
    <xf numFmtId="0" fontId="4" fillId="0" borderId="0" xfId="0" applyFont="1" applyFill="1"/>
    <xf numFmtId="0" fontId="4" fillId="11" borderId="0" xfId="0" applyFont="1" applyFill="1"/>
    <xf numFmtId="0" fontId="4" fillId="11" borderId="0" xfId="0" applyFont="1" applyFill="1" applyAlignment="1">
      <alignment horizontal="center" vertical="center"/>
    </xf>
    <xf numFmtId="0" fontId="4" fillId="4" borderId="0" xfId="0" applyFont="1" applyFill="1"/>
    <xf numFmtId="0" fontId="4" fillId="7" borderId="0" xfId="0" applyFont="1" applyFill="1" applyAlignment="1">
      <alignment horizontal="center" vertical="center"/>
    </xf>
    <xf numFmtId="165" fontId="4" fillId="12" borderId="0" xfId="1" applyNumberFormat="1" applyFont="1" applyFill="1" applyAlignment="1">
      <alignment horizontal="center" vertical="center"/>
    </xf>
    <xf numFmtId="0" fontId="4" fillId="12" borderId="0" xfId="0" applyFont="1" applyFill="1"/>
    <xf numFmtId="164" fontId="0" fillId="7" borderId="0" xfId="1" applyNumberFormat="1" applyFont="1" applyFill="1"/>
    <xf numFmtId="0" fontId="0" fillId="8" borderId="0" xfId="0" applyFill="1" applyAlignment="1">
      <alignment horizontal="center"/>
    </xf>
    <xf numFmtId="164" fontId="0" fillId="8" borderId="0" xfId="1" applyNumberFormat="1" applyFont="1" applyFill="1"/>
    <xf numFmtId="9" fontId="0" fillId="8" borderId="0" xfId="2" applyFont="1" applyFill="1"/>
    <xf numFmtId="0" fontId="7" fillId="4" borderId="0" xfId="0" applyFont="1" applyFill="1"/>
    <xf numFmtId="0" fontId="6" fillId="10" borderId="0" xfId="0" applyFont="1" applyFill="1"/>
    <xf numFmtId="0" fontId="6" fillId="10" borderId="0" xfId="0" applyFont="1" applyFill="1" applyAlignment="1">
      <alignment horizontal="center" vertical="center"/>
    </xf>
    <xf numFmtId="165" fontId="2" fillId="10" borderId="0" xfId="0" applyNumberFormat="1" applyFont="1" applyFill="1"/>
    <xf numFmtId="44" fontId="4" fillId="11" borderId="0" xfId="0" applyNumberFormat="1" applyFont="1" applyFill="1" applyAlignment="1">
      <alignment horizontal="center" vertical="center"/>
    </xf>
    <xf numFmtId="165" fontId="5" fillId="11" borderId="0" xfId="0" applyNumberFormat="1" applyFont="1" applyFill="1"/>
    <xf numFmtId="0" fontId="0" fillId="11" borderId="0" xfId="0" applyFill="1"/>
    <xf numFmtId="0" fontId="3" fillId="11" borderId="0" xfId="0" applyFont="1" applyFill="1"/>
    <xf numFmtId="0" fontId="6" fillId="11" borderId="0" xfId="0" applyFont="1" applyFill="1"/>
    <xf numFmtId="0" fontId="6" fillId="11" borderId="0" xfId="0" applyFont="1" applyFill="1" applyAlignment="1">
      <alignment horizontal="center" vertical="center"/>
    </xf>
    <xf numFmtId="0" fontId="8" fillId="13" borderId="0" xfId="0" applyFont="1" applyFill="1" applyAlignment="1">
      <alignment horizontal="justify" vertical="center" wrapText="1"/>
    </xf>
    <xf numFmtId="0" fontId="0" fillId="13" borderId="0" xfId="0" applyFill="1" applyAlignment="1">
      <alignment horizontal="center" vertical="center"/>
    </xf>
    <xf numFmtId="0" fontId="0" fillId="14" borderId="0" xfId="0" applyFill="1" applyAlignment="1">
      <alignment horizontal="center" vertical="center"/>
    </xf>
    <xf numFmtId="0" fontId="0" fillId="13" borderId="0" xfId="0" applyFill="1" applyAlignment="1">
      <alignment vertical="center"/>
    </xf>
    <xf numFmtId="0" fontId="10" fillId="11" borderId="0" xfId="0" applyFont="1" applyFill="1" applyAlignment="1">
      <alignment horizontal="left" vertical="center" wrapText="1" indent="1"/>
    </xf>
    <xf numFmtId="0" fontId="0" fillId="7" borderId="0" xfId="0" applyFill="1" applyAlignment="1">
      <alignment vertical="center"/>
    </xf>
    <xf numFmtId="0" fontId="12" fillId="14" borderId="0" xfId="0" applyFont="1" applyFill="1" applyAlignment="1">
      <alignment horizontal="left" vertical="center" wrapText="1" indent="1"/>
    </xf>
    <xf numFmtId="0" fontId="0" fillId="14" borderId="0" xfId="0" applyFill="1" applyAlignment="1">
      <alignment vertical="center"/>
    </xf>
    <xf numFmtId="0" fontId="10" fillId="11" borderId="0" xfId="0" applyFont="1" applyFill="1" applyAlignment="1">
      <alignment horizontal="left" vertical="center" wrapText="1" indent="3"/>
    </xf>
    <xf numFmtId="0" fontId="6" fillId="15" borderId="0" xfId="0" applyFont="1" applyFill="1" applyAlignment="1">
      <alignment horizontal="center" vertical="center"/>
    </xf>
    <xf numFmtId="0" fontId="0" fillId="15" borderId="0" xfId="0" applyFill="1"/>
    <xf numFmtId="0" fontId="13" fillId="15" borderId="0" xfId="0" applyFont="1" applyFill="1"/>
    <xf numFmtId="0" fontId="0" fillId="11" borderId="1" xfId="0" applyFill="1" applyBorder="1" applyAlignment="1">
      <alignment horizontal="left" vertical="center" wrapText="1"/>
    </xf>
    <xf numFmtId="0" fontId="0" fillId="11" borderId="2" xfId="0" applyFill="1" applyBorder="1" applyAlignment="1">
      <alignment horizontal="left" vertical="center"/>
    </xf>
    <xf numFmtId="0" fontId="0" fillId="11" borderId="3" xfId="0" applyFill="1" applyBorder="1" applyAlignment="1">
      <alignment horizontal="left" vertical="center"/>
    </xf>
    <xf numFmtId="0" fontId="0" fillId="11" borderId="4" xfId="0" applyFill="1" applyBorder="1" applyAlignment="1">
      <alignment horizontal="left" vertical="center"/>
    </xf>
    <xf numFmtId="0" fontId="0" fillId="11" borderId="0" xfId="0" applyFill="1" applyBorder="1" applyAlignment="1">
      <alignment horizontal="left" vertical="center"/>
    </xf>
    <xf numFmtId="0" fontId="0" fillId="11" borderId="5" xfId="0" applyFill="1" applyBorder="1" applyAlignment="1">
      <alignment horizontal="left" vertical="center"/>
    </xf>
    <xf numFmtId="0" fontId="0" fillId="11" borderId="6" xfId="0" applyFill="1" applyBorder="1" applyAlignment="1">
      <alignment horizontal="left" vertical="center"/>
    </xf>
    <xf numFmtId="0" fontId="0" fillId="11" borderId="7" xfId="0" applyFill="1" applyBorder="1" applyAlignment="1">
      <alignment horizontal="left" vertical="center"/>
    </xf>
    <xf numFmtId="0" fontId="0" fillId="11" borderId="8" xfId="0" applyFill="1" applyBorder="1" applyAlignment="1">
      <alignment horizontal="left" vertical="center"/>
    </xf>
    <xf numFmtId="0" fontId="4" fillId="6" borderId="0" xfId="0" applyFont="1" applyFill="1" applyAlignment="1">
      <alignment horizontal="center" vertical="center"/>
    </xf>
    <xf numFmtId="0" fontId="4" fillId="5" borderId="0" xfId="0" applyFont="1" applyFill="1" applyAlignment="1">
      <alignment horizontal="center"/>
    </xf>
    <xf numFmtId="0" fontId="4" fillId="9" borderId="0" xfId="0" applyFont="1" applyFill="1" applyAlignment="1">
      <alignment horizontal="center"/>
    </xf>
  </cellXfs>
  <cellStyles count="3">
    <cellStyle name="Monétaire" xfId="1" builtinId="4"/>
    <cellStyle name="Normal" xfId="0" builtinId="0"/>
    <cellStyle name="Pourcentage" xfId="2" builtinId="5"/>
  </cellStyles>
  <dxfs count="10">
    <dxf>
      <fill>
        <patternFill>
          <bgColor theme="9" tint="0.79998168889431442"/>
        </patternFill>
      </fill>
    </dxf>
    <dxf>
      <fill>
        <patternFill>
          <bgColor theme="7" tint="0.79998168889431442"/>
        </patternFill>
      </fill>
    </dxf>
    <dxf>
      <fill>
        <patternFill>
          <bgColor theme="5"/>
        </patternFill>
      </fill>
    </dxf>
    <dxf>
      <fill>
        <patternFill>
          <bgColor theme="9" tint="0.79998168889431442"/>
        </patternFill>
      </fill>
    </dxf>
    <dxf>
      <fill>
        <patternFill>
          <bgColor theme="7" tint="0.79998168889431442"/>
        </patternFill>
      </fill>
    </dxf>
    <dxf>
      <fill>
        <patternFill>
          <bgColor theme="5"/>
        </patternFill>
      </fill>
    </dxf>
    <dxf>
      <fill>
        <patternFill>
          <bgColor rgb="FFFFC000"/>
        </patternFill>
      </fill>
    </dxf>
    <dxf>
      <fill>
        <patternFill>
          <bgColor theme="9" tint="0.79998168889431442"/>
        </patternFill>
      </fill>
    </dxf>
    <dxf>
      <fill>
        <patternFill>
          <bgColor theme="7" tint="0.79998168889431442"/>
        </patternFill>
      </fill>
    </dxf>
    <dxf>
      <fill>
        <patternFill>
          <bgColor theme="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2C9C78-13CE-4E0B-B99E-73753A8688BE}">
  <dimension ref="A1:H15"/>
  <sheetViews>
    <sheetView workbookViewId="0">
      <selection sqref="A1:H15"/>
    </sheetView>
  </sheetViews>
  <sheetFormatPr baseColWidth="10" defaultRowHeight="14.5" x14ac:dyDescent="0.35"/>
  <cols>
    <col min="1" max="16384" width="10.90625" style="33"/>
  </cols>
  <sheetData>
    <row r="1" spans="1:8" x14ac:dyDescent="0.35">
      <c r="A1" s="49" t="s">
        <v>98</v>
      </c>
      <c r="B1" s="50"/>
      <c r="C1" s="50"/>
      <c r="D1" s="50"/>
      <c r="E1" s="50"/>
      <c r="F1" s="50"/>
      <c r="G1" s="50"/>
      <c r="H1" s="51"/>
    </row>
    <row r="2" spans="1:8" x14ac:dyDescent="0.35">
      <c r="A2" s="52"/>
      <c r="B2" s="53"/>
      <c r="C2" s="53"/>
      <c r="D2" s="53"/>
      <c r="E2" s="53"/>
      <c r="F2" s="53"/>
      <c r="G2" s="53"/>
      <c r="H2" s="54"/>
    </row>
    <row r="3" spans="1:8" x14ac:dyDescent="0.35">
      <c r="A3" s="52"/>
      <c r="B3" s="53"/>
      <c r="C3" s="53"/>
      <c r="D3" s="53"/>
      <c r="E3" s="53"/>
      <c r="F3" s="53"/>
      <c r="G3" s="53"/>
      <c r="H3" s="54"/>
    </row>
    <row r="4" spans="1:8" x14ac:dyDescent="0.35">
      <c r="A4" s="52"/>
      <c r="B4" s="53"/>
      <c r="C4" s="53"/>
      <c r="D4" s="53"/>
      <c r="E4" s="53"/>
      <c r="F4" s="53"/>
      <c r="G4" s="53"/>
      <c r="H4" s="54"/>
    </row>
    <row r="5" spans="1:8" x14ac:dyDescent="0.35">
      <c r="A5" s="52"/>
      <c r="B5" s="53"/>
      <c r="C5" s="53"/>
      <c r="D5" s="53"/>
      <c r="E5" s="53"/>
      <c r="F5" s="53"/>
      <c r="G5" s="53"/>
      <c r="H5" s="54"/>
    </row>
    <row r="6" spans="1:8" x14ac:dyDescent="0.35">
      <c r="A6" s="52"/>
      <c r="B6" s="53"/>
      <c r="C6" s="53"/>
      <c r="D6" s="53"/>
      <c r="E6" s="53"/>
      <c r="F6" s="53"/>
      <c r="G6" s="53"/>
      <c r="H6" s="54"/>
    </row>
    <row r="7" spans="1:8" x14ac:dyDescent="0.35">
      <c r="A7" s="52"/>
      <c r="B7" s="53"/>
      <c r="C7" s="53"/>
      <c r="D7" s="53"/>
      <c r="E7" s="53"/>
      <c r="F7" s="53"/>
      <c r="G7" s="53"/>
      <c r="H7" s="54"/>
    </row>
    <row r="8" spans="1:8" x14ac:dyDescent="0.35">
      <c r="A8" s="52"/>
      <c r="B8" s="53"/>
      <c r="C8" s="53"/>
      <c r="D8" s="53"/>
      <c r="E8" s="53"/>
      <c r="F8" s="53"/>
      <c r="G8" s="53"/>
      <c r="H8" s="54"/>
    </row>
    <row r="9" spans="1:8" x14ac:dyDescent="0.35">
      <c r="A9" s="52"/>
      <c r="B9" s="53"/>
      <c r="C9" s="53"/>
      <c r="D9" s="53"/>
      <c r="E9" s="53"/>
      <c r="F9" s="53"/>
      <c r="G9" s="53"/>
      <c r="H9" s="54"/>
    </row>
    <row r="10" spans="1:8" x14ac:dyDescent="0.35">
      <c r="A10" s="52"/>
      <c r="B10" s="53"/>
      <c r="C10" s="53"/>
      <c r="D10" s="53"/>
      <c r="E10" s="53"/>
      <c r="F10" s="53"/>
      <c r="G10" s="53"/>
      <c r="H10" s="54"/>
    </row>
    <row r="11" spans="1:8" x14ac:dyDescent="0.35">
      <c r="A11" s="52"/>
      <c r="B11" s="53"/>
      <c r="C11" s="53"/>
      <c r="D11" s="53"/>
      <c r="E11" s="53"/>
      <c r="F11" s="53"/>
      <c r="G11" s="53"/>
      <c r="H11" s="54"/>
    </row>
    <row r="12" spans="1:8" x14ac:dyDescent="0.35">
      <c r="A12" s="52"/>
      <c r="B12" s="53"/>
      <c r="C12" s="53"/>
      <c r="D12" s="53"/>
      <c r="E12" s="53"/>
      <c r="F12" s="53"/>
      <c r="G12" s="53"/>
      <c r="H12" s="54"/>
    </row>
    <row r="13" spans="1:8" x14ac:dyDescent="0.35">
      <c r="A13" s="52"/>
      <c r="B13" s="53"/>
      <c r="C13" s="53"/>
      <c r="D13" s="53"/>
      <c r="E13" s="53"/>
      <c r="F13" s="53"/>
      <c r="G13" s="53"/>
      <c r="H13" s="54"/>
    </row>
    <row r="14" spans="1:8" x14ac:dyDescent="0.35">
      <c r="A14" s="52"/>
      <c r="B14" s="53"/>
      <c r="C14" s="53"/>
      <c r="D14" s="53"/>
      <c r="E14" s="53"/>
      <c r="F14" s="53"/>
      <c r="G14" s="53"/>
      <c r="H14" s="54"/>
    </row>
    <row r="15" spans="1:8" ht="15" thickBot="1" x14ac:dyDescent="0.4">
      <c r="A15" s="55"/>
      <c r="B15" s="56"/>
      <c r="C15" s="56"/>
      <c r="D15" s="56"/>
      <c r="E15" s="56"/>
      <c r="F15" s="56"/>
      <c r="G15" s="56"/>
      <c r="H15" s="57"/>
    </row>
  </sheetData>
  <mergeCells count="1">
    <mergeCell ref="A1:H1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66322D-B796-46E6-93F3-67E3E0C24951}">
  <dimension ref="A1:C36"/>
  <sheetViews>
    <sheetView tabSelected="1" view="pageBreakPreview" topLeftCell="A10" zoomScale="60" zoomScaleNormal="100" workbookViewId="0">
      <selection activeCell="B33" sqref="A33:B33"/>
    </sheetView>
  </sheetViews>
  <sheetFormatPr baseColWidth="10" defaultRowHeight="14.5" x14ac:dyDescent="0.35"/>
  <cols>
    <col min="1" max="1" width="49.36328125" bestFit="1" customWidth="1"/>
    <col min="2" max="3" width="18.453125" customWidth="1"/>
  </cols>
  <sheetData>
    <row r="1" spans="1:3" x14ac:dyDescent="0.35">
      <c r="A1" s="33"/>
      <c r="B1" s="33"/>
      <c r="C1" s="33"/>
    </row>
    <row r="2" spans="1:3" x14ac:dyDescent="0.35">
      <c r="A2" s="1" t="s">
        <v>100</v>
      </c>
      <c r="B2" s="2"/>
      <c r="C2" s="33"/>
    </row>
    <row r="3" spans="1:3" x14ac:dyDescent="0.35">
      <c r="A3" s="1" t="s">
        <v>102</v>
      </c>
      <c r="B3" s="2" t="s">
        <v>0</v>
      </c>
      <c r="C3" s="33"/>
    </row>
    <row r="4" spans="1:3" x14ac:dyDescent="0.35">
      <c r="A4" s="1" t="s">
        <v>106</v>
      </c>
      <c r="B4" s="2"/>
      <c r="C4" s="33"/>
    </row>
    <row r="5" spans="1:3" x14ac:dyDescent="0.35">
      <c r="A5" s="1" t="s">
        <v>103</v>
      </c>
      <c r="B5" s="2"/>
      <c r="C5" s="34">
        <f>IF(B5="majoration",1,0)</f>
        <v>0</v>
      </c>
    </row>
    <row r="6" spans="1:3" x14ac:dyDescent="0.35">
      <c r="A6" s="1" t="s">
        <v>101</v>
      </c>
      <c r="B6" s="2"/>
      <c r="C6" s="33"/>
    </row>
    <row r="7" spans="1:3" x14ac:dyDescent="0.35">
      <c r="A7" s="1" t="s">
        <v>105</v>
      </c>
      <c r="B7" s="2"/>
      <c r="C7" s="33"/>
    </row>
    <row r="8" spans="1:3" x14ac:dyDescent="0.35">
      <c r="A8" s="1" t="s">
        <v>107</v>
      </c>
      <c r="B8" s="2"/>
      <c r="C8" s="33"/>
    </row>
    <row r="9" spans="1:3" x14ac:dyDescent="0.35">
      <c r="A9" s="33"/>
      <c r="B9" s="33"/>
      <c r="C9" s="33"/>
    </row>
    <row r="10" spans="1:3" x14ac:dyDescent="0.35">
      <c r="A10" s="33"/>
      <c r="B10" s="33" t="s">
        <v>104</v>
      </c>
      <c r="C10" s="33" t="s">
        <v>99</v>
      </c>
    </row>
    <row r="11" spans="1:3" x14ac:dyDescent="0.35">
      <c r="A11" s="1" t="s">
        <v>1</v>
      </c>
      <c r="B11" s="2"/>
      <c r="C11" s="2"/>
    </row>
    <row r="12" spans="1:3" x14ac:dyDescent="0.35">
      <c r="A12" s="1" t="s">
        <v>2</v>
      </c>
      <c r="B12" s="2"/>
      <c r="C12" s="2"/>
    </row>
    <row r="13" spans="1:3" x14ac:dyDescent="0.35">
      <c r="A13" s="1" t="s">
        <v>3</v>
      </c>
      <c r="B13" s="2"/>
      <c r="C13" s="2"/>
    </row>
    <row r="14" spans="1:3" x14ac:dyDescent="0.35">
      <c r="A14" s="1" t="s">
        <v>4</v>
      </c>
      <c r="B14" s="2"/>
      <c r="C14" s="2"/>
    </row>
    <row r="15" spans="1:3" x14ac:dyDescent="0.35">
      <c r="A15" s="1" t="s">
        <v>5</v>
      </c>
      <c r="B15" s="2"/>
      <c r="C15" s="2"/>
    </row>
    <row r="16" spans="1:3" x14ac:dyDescent="0.35">
      <c r="A16" s="33"/>
      <c r="B16" s="33"/>
      <c r="C16" s="33"/>
    </row>
    <row r="17" spans="1:3" x14ac:dyDescent="0.35">
      <c r="A17" s="1" t="s">
        <v>6</v>
      </c>
      <c r="B17" s="2"/>
      <c r="C17" s="33"/>
    </row>
    <row r="18" spans="1:3" x14ac:dyDescent="0.35">
      <c r="A18" s="1" t="s">
        <v>9</v>
      </c>
      <c r="B18" s="2"/>
      <c r="C18" s="33"/>
    </row>
    <row r="19" spans="1:3" x14ac:dyDescent="0.35">
      <c r="A19" s="1" t="s">
        <v>35</v>
      </c>
      <c r="B19" s="24" t="str">
        <f>IF(B18&lt;500,"Majoration","Sans Majoration")</f>
        <v>Majoration</v>
      </c>
      <c r="C19" s="34">
        <f>IF(B19="majoration",1,0)</f>
        <v>1</v>
      </c>
    </row>
    <row r="20" spans="1:3" x14ac:dyDescent="0.35">
      <c r="A20" s="33"/>
      <c r="B20" s="33"/>
      <c r="C20" s="33"/>
    </row>
    <row r="21" spans="1:3" x14ac:dyDescent="0.35">
      <c r="A21" s="1" t="s">
        <v>7</v>
      </c>
      <c r="B21" s="25">
        <f>B17*200000</f>
        <v>0</v>
      </c>
      <c r="C21" s="34"/>
    </row>
    <row r="22" spans="1:3" x14ac:dyDescent="0.35">
      <c r="A22" s="1" t="s">
        <v>36</v>
      </c>
      <c r="B22" s="25">
        <f>Construction!H2</f>
        <v>0</v>
      </c>
      <c r="C22" s="34"/>
    </row>
    <row r="23" spans="1:3" x14ac:dyDescent="0.35">
      <c r="A23" s="1" t="s">
        <v>8</v>
      </c>
      <c r="B23" s="23"/>
      <c r="C23" s="34"/>
    </row>
    <row r="24" spans="1:3" x14ac:dyDescent="0.35">
      <c r="A24" s="33"/>
      <c r="B24" s="33"/>
      <c r="C24" s="34"/>
    </row>
    <row r="25" spans="1:3" x14ac:dyDescent="0.35">
      <c r="A25" s="1" t="s">
        <v>25</v>
      </c>
      <c r="B25" s="26">
        <f>IF(C19=1,75%,50%)</f>
        <v>0.75</v>
      </c>
      <c r="C25" s="34"/>
    </row>
    <row r="26" spans="1:3" x14ac:dyDescent="0.35">
      <c r="A26" s="1" t="s">
        <v>26</v>
      </c>
      <c r="B26" s="25">
        <f>IF(C19=1,1500,1000)</f>
        <v>1500</v>
      </c>
      <c r="C26" s="34"/>
    </row>
    <row r="27" spans="1:3" x14ac:dyDescent="0.35">
      <c r="A27" s="1" t="s">
        <v>27</v>
      </c>
      <c r="B27" s="25">
        <f>90000*B17</f>
        <v>0</v>
      </c>
      <c r="C27" s="34"/>
    </row>
    <row r="28" spans="1:3" x14ac:dyDescent="0.35">
      <c r="A28" s="1" t="s">
        <v>30</v>
      </c>
      <c r="B28" s="25">
        <v>15000</v>
      </c>
      <c r="C28" s="34"/>
    </row>
    <row r="29" spans="1:3" x14ac:dyDescent="0.35">
      <c r="A29" s="33"/>
      <c r="B29" s="33"/>
      <c r="C29" s="34"/>
    </row>
    <row r="30" spans="1:3" x14ac:dyDescent="0.35">
      <c r="A30" s="1" t="s">
        <v>28</v>
      </c>
      <c r="B30" s="26">
        <v>0.8</v>
      </c>
      <c r="C30" s="34"/>
    </row>
    <row r="31" spans="1:3" x14ac:dyDescent="0.35">
      <c r="A31" s="1" t="s">
        <v>29</v>
      </c>
      <c r="B31" s="25">
        <f>100000*B17</f>
        <v>0</v>
      </c>
      <c r="C31" s="34"/>
    </row>
    <row r="32" spans="1:3" x14ac:dyDescent="0.35">
      <c r="A32" s="1" t="s">
        <v>30</v>
      </c>
      <c r="B32" s="25">
        <f>50000</f>
        <v>50000</v>
      </c>
      <c r="C32" s="34"/>
    </row>
    <row r="33" spans="1:3" x14ac:dyDescent="0.35">
      <c r="A33" s="33"/>
      <c r="B33" s="33"/>
      <c r="C33" s="33"/>
    </row>
    <row r="34" spans="1:3" x14ac:dyDescent="0.35">
      <c r="A34" s="1" t="s">
        <v>28</v>
      </c>
      <c r="B34" s="26">
        <f>IF(C19=1,100%,75%)</f>
        <v>1</v>
      </c>
      <c r="C34" s="33"/>
    </row>
    <row r="35" spans="1:3" x14ac:dyDescent="0.35">
      <c r="A35" s="1" t="s">
        <v>29</v>
      </c>
      <c r="B35" s="25">
        <f>50000*B17</f>
        <v>0</v>
      </c>
      <c r="C35" s="33"/>
    </row>
    <row r="36" spans="1:3" x14ac:dyDescent="0.35">
      <c r="A36" s="1" t="s">
        <v>30</v>
      </c>
      <c r="B36" s="25">
        <f>5000</f>
        <v>5000</v>
      </c>
      <c r="C36" s="33"/>
    </row>
  </sheetData>
  <pageMargins left="0.7" right="0.7" top="0.75" bottom="0.75" header="0.3" footer="0.3"/>
  <pageSetup paperSize="9" scale="9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44CCF6-21E6-4487-ACF7-2E292ABFFE13}">
  <dimension ref="A1:J39"/>
  <sheetViews>
    <sheetView zoomScale="90" zoomScaleNormal="90" workbookViewId="0">
      <selection activeCell="A8" sqref="A8"/>
    </sheetView>
  </sheetViews>
  <sheetFormatPr baseColWidth="10" defaultRowHeight="13" x14ac:dyDescent="0.3"/>
  <cols>
    <col min="1" max="1" width="40.26953125" style="9" bestFit="1" customWidth="1"/>
    <col min="2" max="4" width="15.1796875" style="10" customWidth="1"/>
    <col min="5" max="10" width="15.1796875" style="9" customWidth="1"/>
    <col min="11" max="16384" width="10.90625" style="9"/>
  </cols>
  <sheetData>
    <row r="1" spans="1:10" ht="18.5" x14ac:dyDescent="0.45">
      <c r="A1" s="27" t="s">
        <v>49</v>
      </c>
      <c r="B1" s="7"/>
      <c r="C1" s="7"/>
      <c r="D1" s="7"/>
      <c r="E1" s="19"/>
      <c r="F1" s="19"/>
      <c r="G1" s="19"/>
      <c r="H1" s="19"/>
      <c r="I1" s="19"/>
      <c r="J1" s="19"/>
    </row>
    <row r="2" spans="1:10" ht="18.5" x14ac:dyDescent="0.45">
      <c r="A2" s="28" t="s">
        <v>34</v>
      </c>
      <c r="B2" s="29"/>
      <c r="C2" s="29"/>
      <c r="D2" s="29"/>
      <c r="E2" s="30">
        <f>SUM(E17,E26,E39)</f>
        <v>833000</v>
      </c>
      <c r="F2" s="28"/>
      <c r="G2" s="28"/>
      <c r="H2" s="30">
        <f>SUM(H17,H26,H39)</f>
        <v>0</v>
      </c>
      <c r="I2" s="28"/>
      <c r="J2" s="28"/>
    </row>
    <row r="3" spans="1:10" x14ac:dyDescent="0.3">
      <c r="A3" s="17"/>
      <c r="B3" s="18"/>
      <c r="C3" s="18"/>
      <c r="D3" s="18"/>
      <c r="E3" s="17"/>
      <c r="F3" s="17"/>
      <c r="G3" s="17"/>
      <c r="H3" s="17"/>
      <c r="I3" s="17"/>
      <c r="J3" s="17"/>
    </row>
    <row r="4" spans="1:10" x14ac:dyDescent="0.3">
      <c r="A4" s="17"/>
      <c r="B4" s="58" t="s">
        <v>62</v>
      </c>
      <c r="C4" s="58"/>
      <c r="D4" s="58"/>
      <c r="E4" s="59" t="s">
        <v>60</v>
      </c>
      <c r="F4" s="59"/>
      <c r="G4" s="59"/>
      <c r="H4" s="60" t="s">
        <v>61</v>
      </c>
      <c r="I4" s="60"/>
      <c r="J4" s="60"/>
    </row>
    <row r="5" spans="1:10" x14ac:dyDescent="0.3">
      <c r="A5" s="3" t="s">
        <v>10</v>
      </c>
      <c r="B5" s="5" t="s">
        <v>14</v>
      </c>
      <c r="C5" s="5" t="s">
        <v>15</v>
      </c>
      <c r="D5" s="5" t="s">
        <v>16</v>
      </c>
      <c r="E5" s="4" t="s">
        <v>22</v>
      </c>
      <c r="F5" s="4" t="s">
        <v>23</v>
      </c>
      <c r="G5" s="4" t="s">
        <v>24</v>
      </c>
      <c r="H5" s="6" t="s">
        <v>31</v>
      </c>
      <c r="I5" s="6" t="s">
        <v>32</v>
      </c>
      <c r="J5" s="6" t="s">
        <v>33</v>
      </c>
    </row>
    <row r="6" spans="1:10" x14ac:dyDescent="0.3">
      <c r="A6" s="17" t="s">
        <v>11</v>
      </c>
      <c r="B6" s="20">
        <v>25</v>
      </c>
      <c r="C6" s="20">
        <v>60</v>
      </c>
      <c r="D6" s="20">
        <v>35</v>
      </c>
      <c r="E6" s="22"/>
      <c r="F6" s="22"/>
      <c r="G6" s="22"/>
      <c r="H6" s="8"/>
      <c r="I6" s="8"/>
      <c r="J6" s="8"/>
    </row>
    <row r="7" spans="1:10" x14ac:dyDescent="0.3">
      <c r="A7" s="17" t="s">
        <v>19</v>
      </c>
      <c r="B7" s="20">
        <v>5</v>
      </c>
      <c r="C7" s="20">
        <v>12</v>
      </c>
      <c r="D7" s="20">
        <v>7</v>
      </c>
      <c r="E7" s="22"/>
      <c r="F7" s="22"/>
      <c r="G7" s="22"/>
      <c r="H7" s="8"/>
      <c r="I7" s="8"/>
      <c r="J7" s="8"/>
    </row>
    <row r="8" spans="1:10" x14ac:dyDescent="0.3">
      <c r="A8" s="17" t="s">
        <v>44</v>
      </c>
      <c r="B8" s="11">
        <v>3000</v>
      </c>
      <c r="C8" s="11">
        <v>3000</v>
      </c>
      <c r="D8" s="11">
        <v>3000</v>
      </c>
      <c r="E8" s="21">
        <f>B8*B7</f>
        <v>15000</v>
      </c>
      <c r="F8" s="21">
        <f>C8*C7</f>
        <v>36000</v>
      </c>
      <c r="G8" s="21">
        <f>D8*D7</f>
        <v>21000</v>
      </c>
      <c r="H8" s="12">
        <f>IF(B8*Synthèse!$B$25&gt;Synthèse!$B$26,Synthèse!$B$26,B8*Synthèse!$B$25)*B7</f>
        <v>7500</v>
      </c>
      <c r="I8" s="12">
        <f>IF(C8*Synthèse!$B$25&gt;Synthèse!$B$26,Synthèse!$B$26,C8*Synthèse!$B$25)*C7</f>
        <v>18000</v>
      </c>
      <c r="J8" s="12">
        <f>IF(D8*Synthèse!$B$25&gt;Synthèse!$B$26,Synthèse!$B$26,D8*Synthèse!$B$25)*D7</f>
        <v>10500</v>
      </c>
    </row>
    <row r="9" spans="1:10" x14ac:dyDescent="0.3">
      <c r="A9" s="17" t="s">
        <v>20</v>
      </c>
      <c r="B9" s="20">
        <v>25</v>
      </c>
      <c r="C9" s="20">
        <v>60</v>
      </c>
      <c r="D9" s="20">
        <v>35</v>
      </c>
      <c r="E9" s="22"/>
      <c r="F9" s="22"/>
      <c r="G9" s="22"/>
      <c r="H9" s="8"/>
      <c r="I9" s="8"/>
      <c r="J9" s="8"/>
    </row>
    <row r="10" spans="1:10" x14ac:dyDescent="0.3">
      <c r="A10" s="17" t="s">
        <v>45</v>
      </c>
      <c r="B10" s="11">
        <v>1200</v>
      </c>
      <c r="C10" s="11">
        <v>1200</v>
      </c>
      <c r="D10" s="11">
        <v>1200</v>
      </c>
      <c r="E10" s="21">
        <f>B10*B9</f>
        <v>30000</v>
      </c>
      <c r="F10" s="21">
        <f>C10*C9</f>
        <v>72000</v>
      </c>
      <c r="G10" s="21">
        <f>D10*D9</f>
        <v>42000</v>
      </c>
      <c r="H10" s="12">
        <f>IF(B10*Synthèse!$B$25&gt;Synthèse!$B$26,Synthèse!$B$26,B10*Synthèse!$B$25)*B9</f>
        <v>22500</v>
      </c>
      <c r="I10" s="12">
        <f>IF(C10*Synthèse!$B$25&gt;Synthèse!$B$26,Synthèse!$B$26,C10*Synthèse!$B$25)*C9</f>
        <v>54000</v>
      </c>
      <c r="J10" s="12">
        <f>IF(D10*Synthèse!$B$25&gt;Synthèse!$B$26,Synthèse!$B$26,D10*Synthèse!$B$25)*D9</f>
        <v>31500</v>
      </c>
    </row>
    <row r="11" spans="1:10" x14ac:dyDescent="0.3">
      <c r="A11" s="17" t="s">
        <v>21</v>
      </c>
      <c r="B11" s="20">
        <v>10</v>
      </c>
      <c r="C11" s="20">
        <v>20</v>
      </c>
      <c r="D11" s="20">
        <v>10</v>
      </c>
      <c r="E11" s="22"/>
      <c r="F11" s="22"/>
      <c r="G11" s="22"/>
      <c r="H11" s="8"/>
      <c r="I11" s="8"/>
      <c r="J11" s="8"/>
    </row>
    <row r="12" spans="1:10" x14ac:dyDescent="0.3">
      <c r="A12" s="17" t="s">
        <v>46</v>
      </c>
      <c r="B12" s="11">
        <v>2700</v>
      </c>
      <c r="C12" s="11">
        <v>2700</v>
      </c>
      <c r="D12" s="11">
        <v>2700</v>
      </c>
      <c r="E12" s="21">
        <f>B12*B11</f>
        <v>27000</v>
      </c>
      <c r="F12" s="21">
        <f>C12*C11</f>
        <v>54000</v>
      </c>
      <c r="G12" s="21">
        <f>D12*D11</f>
        <v>27000</v>
      </c>
      <c r="H12" s="12">
        <f>IF(B12*Synthèse!$B$25&gt;Synthèse!$B$26,Synthèse!$B$26,B12*Synthèse!$B$25)*B11</f>
        <v>15000</v>
      </c>
      <c r="I12" s="12">
        <f>IF(C12*Synthèse!$B$25&gt;Synthèse!$B$26,Synthèse!$B$26,C12*Synthèse!$B$25)*C11</f>
        <v>30000</v>
      </c>
      <c r="J12" s="12">
        <f>IF(D12*Synthèse!$B$25&gt;Synthèse!$B$26,Synthèse!$B$26,D12*Synthèse!$B$25)*D11</f>
        <v>15000</v>
      </c>
    </row>
    <row r="13" spans="1:10" x14ac:dyDescent="0.3">
      <c r="A13" s="17" t="s">
        <v>17</v>
      </c>
      <c r="B13" s="20">
        <v>0</v>
      </c>
      <c r="C13" s="20">
        <v>0</v>
      </c>
      <c r="D13" s="20">
        <v>0</v>
      </c>
      <c r="E13" s="22"/>
      <c r="F13" s="22"/>
      <c r="G13" s="22"/>
      <c r="H13" s="8"/>
      <c r="I13" s="8"/>
      <c r="J13" s="8"/>
    </row>
    <row r="14" spans="1:10" x14ac:dyDescent="0.3">
      <c r="A14" s="17" t="s">
        <v>47</v>
      </c>
      <c r="B14" s="11">
        <v>0</v>
      </c>
      <c r="C14" s="11">
        <v>0</v>
      </c>
      <c r="D14" s="11">
        <v>0</v>
      </c>
      <c r="E14" s="21">
        <f>B14*B13</f>
        <v>0</v>
      </c>
      <c r="F14" s="21">
        <f>C14*C13</f>
        <v>0</v>
      </c>
      <c r="G14" s="21">
        <f>D14*D13</f>
        <v>0</v>
      </c>
      <c r="H14" s="12">
        <f>IF(B14*Synthèse!$B$25&gt;Synthèse!$B$26,Synthèse!$B$26,B14*Synthèse!$B$25)*B13</f>
        <v>0</v>
      </c>
      <c r="I14" s="12">
        <f>IF(C14*Synthèse!$B$25&gt;Synthèse!$B$26,Synthèse!$B$26,C14*Synthèse!$B$25)*C13</f>
        <v>0</v>
      </c>
      <c r="J14" s="12">
        <f>IF(D14*Synthèse!$B$25&gt;Synthèse!$B$26,Synthèse!$B$26,D14*Synthèse!$B$25)*D13</f>
        <v>0</v>
      </c>
    </row>
    <row r="15" spans="1:10" x14ac:dyDescent="0.3">
      <c r="A15" s="17" t="s">
        <v>18</v>
      </c>
      <c r="B15" s="20">
        <v>0</v>
      </c>
      <c r="C15" s="20">
        <v>0</v>
      </c>
      <c r="D15" s="20">
        <v>0</v>
      </c>
      <c r="E15" s="22"/>
      <c r="F15" s="22"/>
      <c r="G15" s="22"/>
      <c r="H15" s="8"/>
      <c r="I15" s="8"/>
      <c r="J15" s="8"/>
    </row>
    <row r="16" spans="1:10" x14ac:dyDescent="0.3">
      <c r="A16" s="17" t="s">
        <v>48</v>
      </c>
      <c r="B16" s="11">
        <v>0</v>
      </c>
      <c r="C16" s="11">
        <v>0</v>
      </c>
      <c r="D16" s="11">
        <v>0</v>
      </c>
      <c r="E16" s="21">
        <f>B16*B15</f>
        <v>0</v>
      </c>
      <c r="F16" s="21">
        <f>C16*C15</f>
        <v>0</v>
      </c>
      <c r="G16" s="21">
        <f>D16*D15</f>
        <v>0</v>
      </c>
      <c r="H16" s="12">
        <f>IF(B16*Synthèse!$B$25&gt;Synthèse!$B$26,Synthèse!$B$26,B16*Synthèse!$B$25)*B15</f>
        <v>0</v>
      </c>
      <c r="I16" s="12">
        <f>IF(C16*Synthèse!$B$25&gt;Synthèse!$B$26,Synthèse!$B$26,C16*Synthèse!$B$25)*C15</f>
        <v>0</v>
      </c>
      <c r="J16" s="12">
        <f>IF(D16*Synthèse!$B$25&gt;Synthèse!$B$26,Synthèse!$B$26,D16*Synthèse!$B$25)*D15</f>
        <v>0</v>
      </c>
    </row>
    <row r="17" spans="1:10" x14ac:dyDescent="0.3">
      <c r="A17" s="13" t="s">
        <v>34</v>
      </c>
      <c r="B17" s="14"/>
      <c r="C17" s="14"/>
      <c r="D17" s="14"/>
      <c r="E17" s="15">
        <f>SUM(E8:G16)</f>
        <v>324000</v>
      </c>
      <c r="F17" s="13"/>
      <c r="G17" s="13"/>
      <c r="H17" s="15">
        <f>IF(SUM(H8:J16)&gt;Synthèse!B27,Synthèse!B27,ROUNDDOWN((SUM(H8:J16)/Synthèse!B28),0)*Synthèse!B28)</f>
        <v>0</v>
      </c>
      <c r="I17" s="13"/>
      <c r="J17" s="13"/>
    </row>
    <row r="18" spans="1:10" x14ac:dyDescent="0.3">
      <c r="A18" s="17"/>
      <c r="B18" s="18"/>
      <c r="C18" s="18"/>
      <c r="D18" s="18"/>
      <c r="E18" s="17"/>
      <c r="F18" s="17"/>
      <c r="G18" s="17"/>
      <c r="H18" s="17"/>
      <c r="I18" s="17"/>
      <c r="J18" s="17"/>
    </row>
    <row r="19" spans="1:10" x14ac:dyDescent="0.3">
      <c r="A19" s="3" t="s">
        <v>12</v>
      </c>
      <c r="B19" s="5" t="s">
        <v>14</v>
      </c>
      <c r="C19" s="5" t="s">
        <v>15</v>
      </c>
      <c r="D19" s="5" t="s">
        <v>16</v>
      </c>
      <c r="E19" s="4" t="s">
        <v>22</v>
      </c>
      <c r="F19" s="4" t="s">
        <v>23</v>
      </c>
      <c r="G19" s="4" t="s">
        <v>24</v>
      </c>
      <c r="H19" s="6" t="s">
        <v>43</v>
      </c>
      <c r="I19" s="6" t="s">
        <v>32</v>
      </c>
      <c r="J19" s="6" t="s">
        <v>33</v>
      </c>
    </row>
    <row r="20" spans="1:10" x14ac:dyDescent="0.3">
      <c r="A20" s="17" t="s">
        <v>37</v>
      </c>
      <c r="B20" s="11">
        <v>62000</v>
      </c>
      <c r="C20" s="11">
        <v>62000</v>
      </c>
      <c r="D20" s="11">
        <v>62000</v>
      </c>
      <c r="E20" s="21">
        <v>62000</v>
      </c>
      <c r="F20" s="21">
        <v>62000</v>
      </c>
      <c r="G20" s="21">
        <v>62000</v>
      </c>
      <c r="H20" s="12">
        <f>E20*Synthèse!$B$30</f>
        <v>49600</v>
      </c>
      <c r="I20" s="12">
        <f>F20*Synthèse!$B$30</f>
        <v>49600</v>
      </c>
      <c r="J20" s="12">
        <f>G20*Synthèse!$B$30</f>
        <v>49600</v>
      </c>
    </row>
    <row r="21" spans="1:10" x14ac:dyDescent="0.3">
      <c r="A21" s="17" t="s">
        <v>38</v>
      </c>
      <c r="B21" s="11">
        <v>59000</v>
      </c>
      <c r="C21" s="11">
        <v>59000</v>
      </c>
      <c r="D21" s="11">
        <v>59000</v>
      </c>
      <c r="E21" s="21">
        <v>59000</v>
      </c>
      <c r="F21" s="21">
        <v>59000</v>
      </c>
      <c r="G21" s="21">
        <v>59000</v>
      </c>
      <c r="H21" s="12">
        <f>E21*Synthèse!$B$30</f>
        <v>47200</v>
      </c>
      <c r="I21" s="12">
        <f>F21*Synthèse!$B$30</f>
        <v>47200</v>
      </c>
      <c r="J21" s="12">
        <f>G21*Synthèse!$B$30</f>
        <v>47200</v>
      </c>
    </row>
    <row r="22" spans="1:10" x14ac:dyDescent="0.3">
      <c r="A22" s="17" t="s">
        <v>39</v>
      </c>
      <c r="B22" s="11">
        <v>0</v>
      </c>
      <c r="C22" s="11">
        <v>0</v>
      </c>
      <c r="D22" s="11">
        <v>0</v>
      </c>
      <c r="E22" s="21">
        <v>0</v>
      </c>
      <c r="F22" s="21">
        <v>0</v>
      </c>
      <c r="G22" s="21">
        <v>0</v>
      </c>
      <c r="H22" s="12">
        <f>E22*Synthèse!$B$30</f>
        <v>0</v>
      </c>
      <c r="I22" s="12">
        <f>F22*Synthèse!$B$30</f>
        <v>0</v>
      </c>
      <c r="J22" s="12">
        <f>G22*Synthèse!$B$30</f>
        <v>0</v>
      </c>
    </row>
    <row r="23" spans="1:10" x14ac:dyDescent="0.3">
      <c r="A23" s="17" t="s">
        <v>40</v>
      </c>
      <c r="B23" s="11">
        <v>0</v>
      </c>
      <c r="C23" s="11">
        <v>0</v>
      </c>
      <c r="D23" s="11">
        <v>0</v>
      </c>
      <c r="E23" s="21">
        <v>0</v>
      </c>
      <c r="F23" s="21">
        <v>0</v>
      </c>
      <c r="G23" s="21">
        <v>0</v>
      </c>
      <c r="H23" s="12">
        <f>E23*Synthèse!$B$30</f>
        <v>0</v>
      </c>
      <c r="I23" s="12">
        <f>F23*Synthèse!$B$30</f>
        <v>0</v>
      </c>
      <c r="J23" s="12">
        <f>G23*Synthèse!$B$30</f>
        <v>0</v>
      </c>
    </row>
    <row r="24" spans="1:10" x14ac:dyDescent="0.3">
      <c r="A24" s="17" t="s">
        <v>41</v>
      </c>
      <c r="B24" s="11">
        <v>0</v>
      </c>
      <c r="C24" s="11">
        <v>0</v>
      </c>
      <c r="D24" s="11">
        <v>0</v>
      </c>
      <c r="E24" s="21">
        <v>0</v>
      </c>
      <c r="F24" s="21">
        <v>0</v>
      </c>
      <c r="G24" s="21">
        <v>0</v>
      </c>
      <c r="H24" s="12">
        <f>E24*Synthèse!$B$30</f>
        <v>0</v>
      </c>
      <c r="I24" s="12">
        <f>F24*Synthèse!$B$30</f>
        <v>0</v>
      </c>
      <c r="J24" s="12">
        <f>G24*Synthèse!$B$30</f>
        <v>0</v>
      </c>
    </row>
    <row r="25" spans="1:10" x14ac:dyDescent="0.3">
      <c r="A25" s="17" t="s">
        <v>42</v>
      </c>
      <c r="B25" s="11">
        <v>0</v>
      </c>
      <c r="C25" s="11">
        <v>0</v>
      </c>
      <c r="D25" s="11">
        <v>0</v>
      </c>
      <c r="E25" s="21">
        <v>0</v>
      </c>
      <c r="F25" s="21">
        <v>0</v>
      </c>
      <c r="G25" s="21">
        <v>0</v>
      </c>
      <c r="H25" s="12">
        <f>E25*Synthèse!$B$30</f>
        <v>0</v>
      </c>
      <c r="I25" s="12">
        <f>F25*Synthèse!$B$30</f>
        <v>0</v>
      </c>
      <c r="J25" s="12">
        <f>G25*Synthèse!$B$30</f>
        <v>0</v>
      </c>
    </row>
    <row r="26" spans="1:10" x14ac:dyDescent="0.3">
      <c r="A26" s="13" t="s">
        <v>34</v>
      </c>
      <c r="B26" s="13"/>
      <c r="C26" s="13"/>
      <c r="D26" s="13"/>
      <c r="E26" s="15">
        <f>SUM(E20:G25)</f>
        <v>363000</v>
      </c>
      <c r="F26" s="13"/>
      <c r="G26" s="13"/>
      <c r="H26" s="15">
        <f>IF(SUM(H20:J25)&gt;Synthèse!B31,Synthèse!B31,ROUNDDOWN((SUM(H20:J25)/Synthèse!B32),0)*Synthèse!B32)</f>
        <v>0</v>
      </c>
      <c r="I26" s="13"/>
      <c r="J26" s="13"/>
    </row>
    <row r="27" spans="1:10" s="16" customFormat="1" x14ac:dyDescent="0.3">
      <c r="A27" s="17"/>
      <c r="B27" s="31"/>
      <c r="C27" s="31"/>
      <c r="D27" s="31"/>
      <c r="E27" s="32"/>
      <c r="F27" s="17"/>
      <c r="G27" s="17"/>
      <c r="H27" s="32"/>
      <c r="I27" s="17"/>
      <c r="J27" s="17"/>
    </row>
    <row r="28" spans="1:10" x14ac:dyDescent="0.3">
      <c r="A28" s="3" t="s">
        <v>13</v>
      </c>
      <c r="B28" s="5" t="s">
        <v>14</v>
      </c>
      <c r="C28" s="5" t="s">
        <v>15</v>
      </c>
      <c r="D28" s="5" t="s">
        <v>16</v>
      </c>
      <c r="E28" s="4" t="s">
        <v>22</v>
      </c>
      <c r="F28" s="4" t="s">
        <v>23</v>
      </c>
      <c r="G28" s="4" t="s">
        <v>24</v>
      </c>
      <c r="H28" s="6" t="s">
        <v>43</v>
      </c>
      <c r="I28" s="6" t="s">
        <v>32</v>
      </c>
      <c r="J28" s="6" t="s">
        <v>33</v>
      </c>
    </row>
    <row r="29" spans="1:10" x14ac:dyDescent="0.3">
      <c r="A29" s="17" t="s">
        <v>50</v>
      </c>
      <c r="B29" s="20">
        <v>30</v>
      </c>
      <c r="C29" s="20">
        <v>50</v>
      </c>
      <c r="D29" s="20">
        <v>40</v>
      </c>
      <c r="E29" s="21"/>
      <c r="F29" s="21"/>
      <c r="G29" s="21"/>
      <c r="H29" s="12"/>
      <c r="I29" s="12"/>
      <c r="J29" s="12"/>
    </row>
    <row r="30" spans="1:10" x14ac:dyDescent="0.3">
      <c r="A30" s="17" t="s">
        <v>51</v>
      </c>
      <c r="B30" s="20">
        <v>3</v>
      </c>
      <c r="C30" s="20">
        <v>8</v>
      </c>
      <c r="D30" s="20">
        <v>4</v>
      </c>
      <c r="E30" s="21"/>
      <c r="F30" s="21"/>
      <c r="G30" s="21"/>
      <c r="H30" s="12"/>
      <c r="I30" s="12"/>
      <c r="J30" s="12"/>
    </row>
    <row r="31" spans="1:10" x14ac:dyDescent="0.3">
      <c r="A31" s="17" t="s">
        <v>52</v>
      </c>
      <c r="B31" s="20">
        <v>5</v>
      </c>
      <c r="C31" s="20">
        <v>3</v>
      </c>
      <c r="D31" s="20">
        <v>0</v>
      </c>
      <c r="E31" s="21"/>
      <c r="F31" s="21"/>
      <c r="G31" s="21"/>
      <c r="H31" s="12"/>
      <c r="I31" s="12"/>
      <c r="J31" s="12"/>
    </row>
    <row r="32" spans="1:10" x14ac:dyDescent="0.3">
      <c r="A32" s="17" t="s">
        <v>58</v>
      </c>
      <c r="B32" s="20">
        <v>1</v>
      </c>
      <c r="C32" s="20">
        <v>1</v>
      </c>
      <c r="D32" s="20">
        <v>0</v>
      </c>
      <c r="E32" s="21"/>
      <c r="F32" s="21"/>
      <c r="G32" s="21"/>
      <c r="H32" s="12"/>
      <c r="I32" s="12"/>
      <c r="J32" s="12"/>
    </row>
    <row r="33" spans="1:10" x14ac:dyDescent="0.3">
      <c r="A33" s="17" t="s">
        <v>59</v>
      </c>
      <c r="B33" s="20">
        <v>1</v>
      </c>
      <c r="C33" s="20">
        <v>1</v>
      </c>
      <c r="D33" s="20">
        <v>0</v>
      </c>
      <c r="E33" s="21"/>
      <c r="F33" s="21"/>
      <c r="G33" s="21"/>
      <c r="H33" s="12"/>
      <c r="I33" s="12"/>
      <c r="J33" s="12"/>
    </row>
    <row r="34" spans="1:10" x14ac:dyDescent="0.3">
      <c r="A34" s="17" t="s">
        <v>53</v>
      </c>
      <c r="B34" s="11">
        <v>200</v>
      </c>
      <c r="C34" s="11">
        <v>200</v>
      </c>
      <c r="D34" s="11">
        <v>200</v>
      </c>
      <c r="E34" s="21">
        <f t="shared" ref="E34:G38" si="0">B29*B34</f>
        <v>6000</v>
      </c>
      <c r="F34" s="21">
        <f t="shared" si="0"/>
        <v>10000</v>
      </c>
      <c r="G34" s="21">
        <f t="shared" si="0"/>
        <v>8000</v>
      </c>
      <c r="H34" s="12">
        <f>E34*Synthèse!$B$34</f>
        <v>6000</v>
      </c>
      <c r="I34" s="12">
        <f>F34*Synthèse!$B$34</f>
        <v>10000</v>
      </c>
      <c r="J34" s="12">
        <f>G34*Synthèse!$B$34</f>
        <v>8000</v>
      </c>
    </row>
    <row r="35" spans="1:10" x14ac:dyDescent="0.3">
      <c r="A35" s="17" t="s">
        <v>54</v>
      </c>
      <c r="B35" s="11">
        <v>1000</v>
      </c>
      <c r="C35" s="11">
        <v>1000</v>
      </c>
      <c r="D35" s="11">
        <v>1000</v>
      </c>
      <c r="E35" s="21">
        <f t="shared" si="0"/>
        <v>3000</v>
      </c>
      <c r="F35" s="21">
        <f t="shared" si="0"/>
        <v>8000</v>
      </c>
      <c r="G35" s="21">
        <f t="shared" si="0"/>
        <v>4000</v>
      </c>
      <c r="H35" s="12">
        <f>E35*Synthèse!$B$34</f>
        <v>3000</v>
      </c>
      <c r="I35" s="12">
        <f>F35*Synthèse!$B$34</f>
        <v>8000</v>
      </c>
      <c r="J35" s="12">
        <f>G35*Synthèse!$B$34</f>
        <v>4000</v>
      </c>
    </row>
    <row r="36" spans="1:10" x14ac:dyDescent="0.3">
      <c r="A36" s="17" t="s">
        <v>55</v>
      </c>
      <c r="B36" s="11">
        <v>5000</v>
      </c>
      <c r="C36" s="11">
        <v>5000</v>
      </c>
      <c r="D36" s="11">
        <v>5000</v>
      </c>
      <c r="E36" s="21">
        <f t="shared" si="0"/>
        <v>25000</v>
      </c>
      <c r="F36" s="21">
        <f t="shared" si="0"/>
        <v>15000</v>
      </c>
      <c r="G36" s="21">
        <f t="shared" si="0"/>
        <v>0</v>
      </c>
      <c r="H36" s="12">
        <f>E36*Synthèse!$B$34</f>
        <v>25000</v>
      </c>
      <c r="I36" s="12">
        <f>F36*Synthèse!$B$34</f>
        <v>15000</v>
      </c>
      <c r="J36" s="12">
        <f>G36*Synthèse!$B$34</f>
        <v>0</v>
      </c>
    </row>
    <row r="37" spans="1:10" x14ac:dyDescent="0.3">
      <c r="A37" s="17" t="s">
        <v>56</v>
      </c>
      <c r="B37" s="11">
        <v>25000</v>
      </c>
      <c r="C37" s="11">
        <v>30000</v>
      </c>
      <c r="D37" s="11"/>
      <c r="E37" s="21">
        <f t="shared" si="0"/>
        <v>25000</v>
      </c>
      <c r="F37" s="21">
        <f t="shared" si="0"/>
        <v>30000</v>
      </c>
      <c r="G37" s="21">
        <f t="shared" si="0"/>
        <v>0</v>
      </c>
      <c r="H37" s="12">
        <f>E37*Synthèse!$B$34</f>
        <v>25000</v>
      </c>
      <c r="I37" s="12">
        <f>F37*Synthèse!$B$34</f>
        <v>30000</v>
      </c>
      <c r="J37" s="12">
        <f>G37*Synthèse!$B$34</f>
        <v>0</v>
      </c>
    </row>
    <row r="38" spans="1:10" x14ac:dyDescent="0.3">
      <c r="A38" s="17" t="s">
        <v>57</v>
      </c>
      <c r="B38" s="11">
        <v>8000</v>
      </c>
      <c r="C38" s="11">
        <v>4000</v>
      </c>
      <c r="D38" s="11"/>
      <c r="E38" s="21">
        <f t="shared" si="0"/>
        <v>8000</v>
      </c>
      <c r="F38" s="21">
        <f t="shared" si="0"/>
        <v>4000</v>
      </c>
      <c r="G38" s="21">
        <f t="shared" si="0"/>
        <v>0</v>
      </c>
      <c r="H38" s="12">
        <f>E38*Synthèse!$B$34</f>
        <v>8000</v>
      </c>
      <c r="I38" s="12">
        <f>F38*Synthèse!$B$34</f>
        <v>4000</v>
      </c>
      <c r="J38" s="12">
        <f>G38*Synthèse!$B$34</f>
        <v>0</v>
      </c>
    </row>
    <row r="39" spans="1:10" x14ac:dyDescent="0.3">
      <c r="A39" s="13" t="s">
        <v>34</v>
      </c>
      <c r="B39" s="14"/>
      <c r="C39" s="14"/>
      <c r="D39" s="14"/>
      <c r="E39" s="15">
        <f>SUM(E34:G38)</f>
        <v>146000</v>
      </c>
      <c r="F39" s="13"/>
      <c r="G39" s="13"/>
      <c r="H39" s="15">
        <f>IF(SUM(H31:J38)&gt;Synthèse!B35,Synthèse!B35,ROUNDDOWN((SUM(H31:J38)/Synthèse!B36),0)*Synthèse!B36)</f>
        <v>0</v>
      </c>
      <c r="I39" s="13"/>
      <c r="J39" s="13"/>
    </row>
  </sheetData>
  <mergeCells count="3">
    <mergeCell ref="B4:D4"/>
    <mergeCell ref="E4:G4"/>
    <mergeCell ref="H4:J4"/>
  </mergeCells>
  <pageMargins left="0.7" right="0.7" top="0.75" bottom="0.75" header="0.3" footer="0.3"/>
  <pageSetup paperSize="9" scale="7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496AAC-0425-493A-ADEA-581E974BD561}">
  <dimension ref="A1:C36"/>
  <sheetViews>
    <sheetView topLeftCell="A9" zoomScale="60" zoomScaleNormal="60" workbookViewId="0">
      <selection activeCell="A36" sqref="A36"/>
    </sheetView>
  </sheetViews>
  <sheetFormatPr baseColWidth="10" defaultRowHeight="14.5" x14ac:dyDescent="0.35"/>
  <cols>
    <col min="1" max="1" width="136.7265625" customWidth="1"/>
    <col min="2" max="2" width="107.81640625" customWidth="1"/>
  </cols>
  <sheetData>
    <row r="1" spans="1:3" ht="18.5" x14ac:dyDescent="0.45">
      <c r="A1" s="27" t="s">
        <v>68</v>
      </c>
      <c r="B1" s="7"/>
      <c r="C1" s="7"/>
    </row>
    <row r="2" spans="1:3" ht="18.5" x14ac:dyDescent="0.45">
      <c r="A2" s="35"/>
      <c r="B2" s="36"/>
    </row>
    <row r="3" spans="1:3" ht="18.5" x14ac:dyDescent="0.35">
      <c r="A3" s="48" t="s">
        <v>88</v>
      </c>
      <c r="B3" s="46"/>
      <c r="C3" s="47"/>
    </row>
    <row r="4" spans="1:3" x14ac:dyDescent="0.35">
      <c r="A4" s="37" t="s">
        <v>85</v>
      </c>
      <c r="B4" s="40"/>
      <c r="C4" s="38"/>
    </row>
    <row r="5" spans="1:3" x14ac:dyDescent="0.35">
      <c r="A5" s="41" t="s">
        <v>95</v>
      </c>
      <c r="B5" s="42"/>
      <c r="C5" s="39"/>
    </row>
    <row r="6" spans="1:3" ht="18" customHeight="1" x14ac:dyDescent="0.35">
      <c r="A6" s="41" t="s">
        <v>96</v>
      </c>
      <c r="B6" s="42"/>
      <c r="C6" s="39"/>
    </row>
    <row r="7" spans="1:3" x14ac:dyDescent="0.35">
      <c r="A7" s="37" t="s">
        <v>90</v>
      </c>
      <c r="B7" s="40"/>
      <c r="C7" s="38"/>
    </row>
    <row r="8" spans="1:3" x14ac:dyDescent="0.35">
      <c r="A8" s="41" t="s">
        <v>92</v>
      </c>
      <c r="B8" s="42"/>
      <c r="C8" s="39"/>
    </row>
    <row r="9" spans="1:3" ht="26" x14ac:dyDescent="0.35">
      <c r="A9" s="41" t="s">
        <v>93</v>
      </c>
      <c r="B9" s="42"/>
      <c r="C9" s="39"/>
    </row>
    <row r="10" spans="1:3" x14ac:dyDescent="0.35">
      <c r="A10" s="41" t="s">
        <v>69</v>
      </c>
      <c r="B10" s="42"/>
      <c r="C10" s="39"/>
    </row>
    <row r="11" spans="1:3" x14ac:dyDescent="0.35">
      <c r="A11" s="41" t="s">
        <v>94</v>
      </c>
      <c r="B11" s="42"/>
      <c r="C11" s="39"/>
    </row>
    <row r="12" spans="1:3" x14ac:dyDescent="0.35">
      <c r="A12" s="37" t="s">
        <v>86</v>
      </c>
      <c r="B12" s="40"/>
      <c r="C12" s="38"/>
    </row>
    <row r="13" spans="1:3" x14ac:dyDescent="0.35">
      <c r="A13" s="41" t="s">
        <v>77</v>
      </c>
      <c r="B13" s="42"/>
      <c r="C13" s="39"/>
    </row>
    <row r="14" spans="1:3" ht="13" customHeight="1" x14ac:dyDescent="0.35">
      <c r="A14" s="41" t="s">
        <v>87</v>
      </c>
      <c r="B14" s="42"/>
      <c r="C14" s="39"/>
    </row>
    <row r="15" spans="1:3" x14ac:dyDescent="0.35">
      <c r="A15" s="41" t="s">
        <v>78</v>
      </c>
      <c r="B15" s="42"/>
      <c r="C15" s="39"/>
    </row>
    <row r="16" spans="1:3" x14ac:dyDescent="0.35">
      <c r="A16" s="41" t="s">
        <v>79</v>
      </c>
      <c r="B16" s="42"/>
      <c r="C16" s="39"/>
    </row>
    <row r="17" spans="1:3" ht="18.5" x14ac:dyDescent="0.35">
      <c r="A17" s="48" t="s">
        <v>89</v>
      </c>
      <c r="B17" s="46"/>
      <c r="C17" s="47"/>
    </row>
    <row r="18" spans="1:3" x14ac:dyDescent="0.35">
      <c r="A18" s="37" t="s">
        <v>63</v>
      </c>
      <c r="B18" s="40"/>
      <c r="C18" s="38"/>
    </row>
    <row r="19" spans="1:3" x14ac:dyDescent="0.35">
      <c r="A19" s="41" t="s">
        <v>73</v>
      </c>
      <c r="B19" s="42"/>
      <c r="C19" s="39"/>
    </row>
    <row r="20" spans="1:3" ht="26" x14ac:dyDescent="0.35">
      <c r="A20" s="41" t="s">
        <v>71</v>
      </c>
      <c r="B20" s="42"/>
      <c r="C20" s="39"/>
    </row>
    <row r="21" spans="1:3" ht="26" x14ac:dyDescent="0.35">
      <c r="A21" s="41" t="s">
        <v>72</v>
      </c>
      <c r="B21" s="42"/>
      <c r="C21" s="39"/>
    </row>
    <row r="22" spans="1:3" x14ac:dyDescent="0.35">
      <c r="A22" s="37" t="s">
        <v>64</v>
      </c>
      <c r="B22" s="40"/>
      <c r="C22" s="38"/>
    </row>
    <row r="23" spans="1:3" x14ac:dyDescent="0.35">
      <c r="A23" s="41" t="s">
        <v>74</v>
      </c>
      <c r="B23" s="42"/>
      <c r="C23" s="39"/>
    </row>
    <row r="24" spans="1:3" ht="26" x14ac:dyDescent="0.35">
      <c r="A24" s="41" t="s">
        <v>75</v>
      </c>
      <c r="B24" s="42"/>
      <c r="C24" s="39"/>
    </row>
    <row r="25" spans="1:3" x14ac:dyDescent="0.35">
      <c r="A25" s="41" t="s">
        <v>76</v>
      </c>
      <c r="B25" s="42"/>
      <c r="C25" s="39"/>
    </row>
    <row r="26" spans="1:3" x14ac:dyDescent="0.35">
      <c r="A26" s="37" t="s">
        <v>91</v>
      </c>
      <c r="B26" s="40"/>
      <c r="C26" s="38"/>
    </row>
    <row r="27" spans="1:3" x14ac:dyDescent="0.35">
      <c r="A27" s="43" t="s">
        <v>65</v>
      </c>
      <c r="B27" s="44"/>
      <c r="C27" s="39"/>
    </row>
    <row r="28" spans="1:3" x14ac:dyDescent="0.35">
      <c r="A28" s="45" t="s">
        <v>70</v>
      </c>
      <c r="B28" s="42"/>
      <c r="C28" s="39"/>
    </row>
    <row r="29" spans="1:3" x14ac:dyDescent="0.35">
      <c r="A29" s="45" t="s">
        <v>80</v>
      </c>
      <c r="B29" s="42"/>
      <c r="C29" s="39"/>
    </row>
    <row r="30" spans="1:3" x14ac:dyDescent="0.35">
      <c r="A30" s="45" t="s">
        <v>81</v>
      </c>
      <c r="B30" s="42"/>
      <c r="C30" s="39"/>
    </row>
    <row r="31" spans="1:3" x14ac:dyDescent="0.35">
      <c r="A31" s="43" t="s">
        <v>66</v>
      </c>
      <c r="B31" s="44"/>
      <c r="C31" s="39"/>
    </row>
    <row r="32" spans="1:3" x14ac:dyDescent="0.35">
      <c r="A32" s="45" t="s">
        <v>82</v>
      </c>
      <c r="B32" s="42"/>
      <c r="C32" s="39"/>
    </row>
    <row r="33" spans="1:3" x14ac:dyDescent="0.35">
      <c r="A33" s="43" t="s">
        <v>67</v>
      </c>
      <c r="B33" s="44"/>
      <c r="C33" s="39"/>
    </row>
    <row r="34" spans="1:3" x14ac:dyDescent="0.35">
      <c r="A34" s="45" t="s">
        <v>83</v>
      </c>
      <c r="B34" s="42"/>
      <c r="C34" s="39"/>
    </row>
    <row r="35" spans="1:3" x14ac:dyDescent="0.35">
      <c r="A35" s="45" t="s">
        <v>97</v>
      </c>
      <c r="B35" s="42"/>
      <c r="C35" s="39"/>
    </row>
    <row r="36" spans="1:3" x14ac:dyDescent="0.35">
      <c r="A36" s="45" t="s">
        <v>84</v>
      </c>
      <c r="B36" s="42"/>
      <c r="C36" s="39"/>
    </row>
  </sheetData>
  <conditionalFormatting sqref="C29:C36 C18:C27 C7:C16">
    <cfRule type="containsText" dxfId="9" priority="11" operator="containsText" text="KO">
      <formula>NOT(ISERROR(SEARCH("KO",C7)))</formula>
    </cfRule>
    <cfRule type="containsText" dxfId="8" priority="13" operator="containsText" text="Partiel">
      <formula>NOT(ISERROR(SEARCH("Partiel",C7)))</formula>
    </cfRule>
    <cfRule type="cellIs" dxfId="7" priority="14" operator="equal">
      <formula>"OK"</formula>
    </cfRule>
  </conditionalFormatting>
  <conditionalFormatting sqref="C16">
    <cfRule type="containsText" dxfId="6" priority="12" operator="containsText" text="KO">
      <formula>NOT(ISERROR(SEARCH("KO",C16)))</formula>
    </cfRule>
  </conditionalFormatting>
  <conditionalFormatting sqref="C28">
    <cfRule type="containsText" dxfId="5" priority="8" operator="containsText" text="KO">
      <formula>NOT(ISERROR(SEARCH("KO",C28)))</formula>
    </cfRule>
    <cfRule type="containsText" dxfId="4" priority="9" operator="containsText" text="Partiel">
      <formula>NOT(ISERROR(SEARCH("Partiel",C28)))</formula>
    </cfRule>
    <cfRule type="cellIs" dxfId="3" priority="10" operator="equal">
      <formula>"OK"</formula>
    </cfRule>
  </conditionalFormatting>
  <conditionalFormatting sqref="C4:C6">
    <cfRule type="containsText" dxfId="2" priority="4" operator="containsText" text="KO">
      <formula>NOT(ISERROR(SEARCH("KO",C4)))</formula>
    </cfRule>
    <cfRule type="containsText" dxfId="1" priority="6" operator="containsText" text="Partiel">
      <formula>NOT(ISERROR(SEARCH("Partiel",C4)))</formula>
    </cfRule>
    <cfRule type="cellIs" dxfId="0" priority="7" operator="equal">
      <formula>"OK"</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1</vt:i4>
      </vt:variant>
    </vt:vector>
  </HeadingPairs>
  <TitlesOfParts>
    <vt:vector size="5" baseType="lpstr">
      <vt:lpstr>Notice</vt:lpstr>
      <vt:lpstr>Synthèse</vt:lpstr>
      <vt:lpstr>Construction</vt:lpstr>
      <vt:lpstr>Check-list</vt:lpstr>
      <vt:lpstr>Construction!Zone_d_impression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Gwenael LE GARFF</dc:creator>
  <cp:lastModifiedBy>Gwenael LE GARFF</cp:lastModifiedBy>
  <cp:lastPrinted>2019-05-10T16:26:49Z</cp:lastPrinted>
  <dcterms:created xsi:type="dcterms:W3CDTF">2019-05-10T15:05:41Z</dcterms:created>
  <dcterms:modified xsi:type="dcterms:W3CDTF">2019-06-30T13:10:16Z</dcterms:modified>
</cp:coreProperties>
</file>